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3"/>
    <sheet name="Datos_y_fuentes" sheetId="2" state="visible" r:id="rId4"/>
    <sheet name="Pendientes" sheetId="3" state="visible" r:id="rId5"/>
  </sheets>
  <definedNames>
    <definedName function="false" hidden="true" localSheetId="1" name="_xlnm._FilterDatabase" vbProcedure="false">Datos_y_fuentes!$A$1:$J$18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<sst xmlns="http://schemas.openxmlformats.org/spreadsheetml/2006/main" count="322" uniqueCount="180">
  <si>
    <t xml:space="preserve">Salud mental en Cataluña: pacientes y profesionales (años solicitados)</t>
  </si>
  <si>
    <t xml:space="preserve">Pacientes = personas atendidas en la red pública ambulatoria (CSMA + CSMIJ). Profesionales = psiquiatras + psicólogos en centros de salud mental. Hoja Datos_y_fuentes: todas las URL.</t>
  </si>
  <si>
    <t xml:space="preserve">Año</t>
  </si>
  <si>
    <t xml:space="preserve">Pacientes CSMA (adultos)</t>
  </si>
  <si>
    <t xml:space="preserve">Pacientes CSMIJ (infantil/juvenil)</t>
  </si>
  <si>
    <t xml:space="preserve">Pacientes total (CSMA+CSMIJ)</t>
  </si>
  <si>
    <t xml:space="preserve">Profesionales (psiquiatras + psicólogos, ETC)</t>
  </si>
  <si>
    <t xml:space="preserve">Estado</t>
  </si>
  <si>
    <t xml:space="preserve">URL principal</t>
  </si>
  <si>
    <t xml:space="preserve">Estimación 2024 pacientes (2,9% oficial × población de referencia)</t>
  </si>
  <si>
    <t xml:space="preserve">No localizado</t>
  </si>
  <si>
    <t xml:space="preserve">Sin dato total de Cataluña en fuentes accesibles</t>
  </si>
  <si>
    <t xml:space="preserve">Ver hoja Pendientes</t>
  </si>
  <si>
    <t xml:space="preserve">Solo ciudad de Barcelona: 34.223 personas (2006)</t>
  </si>
  <si>
    <t xml:space="preserve">https://govern.cat/salapremsa/notes-premsa/5339/l-atencio-a-la-salut-mental-a-barcelona</t>
  </si>
  <si>
    <t xml:space="preserve">Solo ciudad de Barcelona: 44.758 + 6.269 (2007)</t>
  </si>
  <si>
    <t xml:space="preserve">Pacientes: ESTIMACIÓN (tasa 319,7 × población 2023 supuesta). Profesionales: dato oficial (CSM)</t>
  </si>
  <si>
    <t xml:space="preserve">https://naciodigital.cat/societat/lleida-terres-ebre-cua-en-personal-salut-mental-centres-catsalut_2068408_102.html</t>
  </si>
  <si>
    <t xml:space="preserve">No válido: el resumen de Google repite datos de 2022</t>
  </si>
  <si>
    <t xml:space="preserve">Pacientes: ESTIMACIÓN. H9 parte del 2,9% oficial del Informe de salut 2024 (rango 228.300-236.300); D9 usa la tasa de Central de Resultats con unidad supuesta. Profesionales: no localizado</t>
  </si>
  <si>
    <t xml:space="preserve">https://scientiasalut.gencat.cat/bitstream/handle/11351/14288/informe-salut-catalunya-2024.pdf?sequence=4&amp;isAllowed=y</t>
  </si>
  <si>
    <t xml:space="preserve">Solo Girona: CSMA 15.209 + CSMIJ 8.482 (2025)</t>
  </si>
  <si>
    <t xml:space="preserve">https://revistabaixemporda.cat/els-serveis-de-salut-mental-de-les-comarques-gironines-atenen-mes-de-29-000-persones-durant-el-2025/</t>
  </si>
  <si>
    <t xml:space="preserve">Referencia más cercana con total de Cataluña</t>
  </si>
  <si>
    <t xml:space="preserve">Pacientes CSMA</t>
  </si>
  <si>
    <t xml:space="preserve">Pacientes CSMIJ</t>
  </si>
  <si>
    <t xml:space="preserve">Pacientes total</t>
  </si>
  <si>
    <t xml:space="preserve">Variación vs 2004</t>
  </si>
  <si>
    <t xml:space="preserve">Nota: CSMA 2004 y 2016/2022 no son estrictamente comparables (cambios de registro CMBD/CIP desde 2003 y de metodología). La variación es orientativa.</t>
  </si>
  <si>
    <t xml:space="preserve">Celdas azul claro = estimación a partir de la tasa del informe; depende de la unidad supuesta (Datos_y_fuentes!E28). Si fuera por 100.000, el valor sería 10 veces menor, pero chocaría con los totales oficiales de 2022.</t>
  </si>
  <si>
    <t xml:space="preserve">2024: H9 (232.309) es la estimación más sólida, al partir de un porcentaje oficial verificado; D9 (246.682) depende de una unidad supuesta. Ninguna es un recuento directo.</t>
  </si>
  <si>
    <t xml:space="preserve">ID</t>
  </si>
  <si>
    <t xml:space="preserve">Indicador</t>
  </si>
  <si>
    <t xml:space="preserve">Ámbito</t>
  </si>
  <si>
    <t xml:space="preserve">Valor</t>
  </si>
  <si>
    <t xml:space="preserve">Unidad</t>
  </si>
  <si>
    <t xml:space="preserve">Calidad del dato</t>
  </si>
  <si>
    <t xml:space="preserve">Fuente</t>
  </si>
  <si>
    <t xml:space="preserve">URL</t>
  </si>
  <si>
    <t xml:space="preserve">Notas</t>
  </si>
  <si>
    <t xml:space="preserve">P1</t>
  </si>
  <si>
    <t xml:space="preserve">Pacientes atendidos CSMA (adultos)</t>
  </si>
  <si>
    <t xml:space="preserve">Cataluña</t>
  </si>
  <si>
    <t xml:space="preserve">personas</t>
  </si>
  <si>
    <t xml:space="preserve">Oficial (CMBD)</t>
  </si>
  <si>
    <t xml:space="preserve">Pla director de salut mental i addiccions (memoria CatSalut 2004)</t>
  </si>
  <si>
    <t xml:space="preserve">https://consaludmental.org/publicaciones/PlandirectorsaludmentalCatalunyacatalan.pdf</t>
  </si>
  <si>
    <t xml:space="preserve">Año más cercano a 2001/2006 con total para Cataluña. Solo como referencia.</t>
  </si>
  <si>
    <t xml:space="preserve">P2</t>
  </si>
  <si>
    <t xml:space="preserve">Pacientes atendidos CSMIJ (infantil y juvenil)</t>
  </si>
  <si>
    <t xml:space="preserve">Pla director de salut mental i addiccions</t>
  </si>
  <si>
    <t xml:space="preserve">Referencia.</t>
  </si>
  <si>
    <t xml:space="preserve">P3</t>
  </si>
  <si>
    <t xml:space="preserve">Personas atendidas en centros de salud mental</t>
  </si>
  <si>
    <t xml:space="preserve">Ciudad de Barcelona (no Cataluña)</t>
  </si>
  <si>
    <t xml:space="preserve">Nota oficial Govern</t>
  </si>
  <si>
    <t xml:space="preserve">Govern.cat, 'L'atenció a la salut mental, a Barcelona'</t>
  </si>
  <si>
    <t xml:space="preserve">Solo ciudad de Barcelona.</t>
  </si>
  <si>
    <t xml:space="preserve">P4</t>
  </si>
  <si>
    <t xml:space="preserve">Personas atendidas CSMA</t>
  </si>
  <si>
    <t xml:space="preserve">La nota usa 44.758 tanto para 'adultos' como para el total 2006-2007; se transcribe tal cual.</t>
  </si>
  <si>
    <t xml:space="preserve">P5</t>
  </si>
  <si>
    <t xml:space="preserve">Personas atendidas CSMIJ</t>
  </si>
  <si>
    <t xml:space="preserve">P6</t>
  </si>
  <si>
    <t xml:space="preserve">Pacientes atendidos CSMA</t>
  </si>
  <si>
    <t xml:space="preserve">Oficial (Central de Resultats)</t>
  </si>
  <si>
    <t xml:space="preserve">Central de Resultats, ámbito salud mental, datos 2012</t>
  </si>
  <si>
    <t xml:space="preserve">https://scientiasalut.gencat.cat/bitstream/handle/11351/1583/central_resultats_ambit_salut_mental_dades_2012.pdf?sequence=1&amp;isAllowed=y</t>
  </si>
  <si>
    <t xml:space="preserve">P7</t>
  </si>
  <si>
    <t xml:space="preserve">Central de Resultats, ámbito salud mental, datos 2016</t>
  </si>
  <si>
    <t xml:space="preserve">https://scientiasalut.gencat.cat/bitstream/handle/11351/3253/central_resultats_ambit_salut_mental_dades_2016.pdf?sequence=1&amp;isAllowed=y</t>
  </si>
  <si>
    <t xml:space="preserve">P8</t>
  </si>
  <si>
    <t xml:space="preserve">Pacientes atendidos CSMIJ</t>
  </si>
  <si>
    <t xml:space="preserve">P9</t>
  </si>
  <si>
    <t xml:space="preserve">Oficial (Departament de Salut)</t>
  </si>
  <si>
    <t xml:space="preserve">Govern.cat, presentación Central de Resultats</t>
  </si>
  <si>
    <t xml:space="preserve">https://govern.cat/gov/notes-premsa/561582/salut-presenta-la-central-de-resultats-amb-els-indicadors-del-sistema-de-salut-de-catalunya-dels-darrers-anys</t>
  </si>
  <si>
    <t xml:space="preserve">Dato más reciente con total para Cataluña localizado (2,8% de la población adulta).</t>
  </si>
  <si>
    <t xml:space="preserve">P10</t>
  </si>
  <si>
    <t xml:space="preserve">5,7% de la población menor de 18 años.</t>
  </si>
  <si>
    <t xml:space="preserve">P11</t>
  </si>
  <si>
    <t xml:space="preserve">Provincia de Girona (no Cataluña)</t>
  </si>
  <si>
    <t xml:space="preserve">Prensa (datos de la red)</t>
  </si>
  <si>
    <t xml:space="preserve">El Punt Avui</t>
  </si>
  <si>
    <t xml:space="preserve">https://www.elpuntavui.cat/societat/article/2461447-els-centres-comunitaris-de-la-xarxa-de-salut-mental-i-addiccions-van-atendre-mes-de-28-000-persones-al-2023.html</t>
  </si>
  <si>
    <t xml:space="preserve">Solo Girona.</t>
  </si>
  <si>
    <t xml:space="preserve">P12</t>
  </si>
  <si>
    <t xml:space="preserve">P13</t>
  </si>
  <si>
    <t xml:space="preserve">Revista del Baix Empordà</t>
  </si>
  <si>
    <t xml:space="preserve">P14</t>
  </si>
  <si>
    <t xml:space="preserve">S1</t>
  </si>
  <si>
    <t xml:space="preserve">Psiquiatras en centros de salud mental (CSM)</t>
  </si>
  <si>
    <t xml:space="preserve">ETC (equivalentes a jornada completa)</t>
  </si>
  <si>
    <t xml:space="preserve">Oficial (CatSalut, petición de transparencia)</t>
  </si>
  <si>
    <t xml:space="preserve">Nació Digital, 28/12/2024</t>
  </si>
  <si>
    <t xml:space="preserve">Cierre de 2023, 128 centros. Dos medias jornadas cuentan como 1.</t>
  </si>
  <si>
    <t xml:space="preserve">S2</t>
  </si>
  <si>
    <t xml:space="preserve">Psicólogos clínicos en CSM</t>
  </si>
  <si>
    <t xml:space="preserve">ETC</t>
  </si>
  <si>
    <t xml:space="preserve">Idem.</t>
  </si>
  <si>
    <t xml:space="preserve">S3</t>
  </si>
  <si>
    <t xml:space="preserve">Psicólogos no clínicos en CSM</t>
  </si>
  <si>
    <t xml:space="preserve">Idem. No incluye enfermería, trabajo social ni otros perfiles.</t>
  </si>
  <si>
    <t xml:space="preserve">Texto azul = dato transcrito de la fuente. Filas amarillas del Resumen = dato no localizado.</t>
  </si>
  <si>
    <t xml:space="preserve">Cálculo a partir del informe Central de Resultats 2017-2024 (AQuAS, nov. 2025), Tabla 6 y pág. 15/18</t>
  </si>
  <si>
    <t xml:space="preserve">R1</t>
  </si>
  <si>
    <t xml:space="preserve">Prevalencia atendida, cualquier diagnóstico de salud mental y adicciones en un CSM (tasa)</t>
  </si>
  <si>
    <t xml:space="preserve">tasa (ver unidad supuesta)</t>
  </si>
  <si>
    <t xml:space="preserve">Central de Resultats 2017-2024, Tabla 6</t>
  </si>
  <si>
    <t xml:space="preserve">https://scientiasalut.gencat.cat/bitstream/handle/11351/14065/central-resultats-dades-sistema-salut-catalunya-2017-2024-2025.pdf?sequence=4&amp;isAllowed=y</t>
  </si>
  <si>
    <t xml:space="preserve">Ficha del informe: https://scientiasalut.gencat.cat/handle/11351/14065?locale-attribute=es</t>
  </si>
  <si>
    <t xml:space="preserve">R2</t>
  </si>
  <si>
    <t xml:space="preserve">Idem (tasa)</t>
  </si>
  <si>
    <t xml:space="preserve">tasa</t>
  </si>
  <si>
    <t xml:space="preserve">Idem</t>
  </si>
  <si>
    <t xml:space="preserve">R3</t>
  </si>
  <si>
    <t xml:space="preserve">El informe indica -4,7% respecto a 2023.</t>
  </si>
  <si>
    <t xml:space="preserve">R4</t>
  </si>
  <si>
    <t xml:space="preserve">Población asignada a Cataluña (dic. 2024)</t>
  </si>
  <si>
    <t xml:space="preserve">Central de Resultats 2017-2024, pág. 14</t>
  </si>
  <si>
    <t xml:space="preserve">Población de 2023 no figura en el informe.</t>
  </si>
  <si>
    <t xml:space="preserve">R5</t>
  </si>
  <si>
    <t xml:space="preserve">—</t>
  </si>
  <si>
    <t xml:space="preserve">Unidad supuesta de la tasa (habitantes)</t>
  </si>
  <si>
    <t xml:space="preserve">habitantes</t>
  </si>
  <si>
    <t xml:space="preserve">SUPUESTO (editable)</t>
  </si>
  <si>
    <t xml:space="preserve">Cálculo propio</t>
  </si>
  <si>
    <t xml:space="preserve">El informe dice 'tasas por 100.000', pero con 100.000 saldrían ~25.000 pacientes, incompatible con los 252.886 oficiales de 2022. Con 10.000 la población implícita de 2022 es 8,0 M, coherente con Cataluña.</t>
  </si>
  <si>
    <t xml:space="preserve">R6</t>
  </si>
  <si>
    <t xml:space="preserve">Población implícita 2022 (= pacientes CSMA+CSMIJ 2022 / tasa × unidad)</t>
  </si>
  <si>
    <t xml:space="preserve">Calculado</t>
  </si>
  <si>
    <t xml:space="preserve">Comprobación de la unidad.</t>
  </si>
  <si>
    <t xml:space="preserve">R7</t>
  </si>
  <si>
    <t xml:space="preserve">Población 2023 supuesta (media de 2022 implícita y 2024)</t>
  </si>
  <si>
    <t xml:space="preserve">SUPUESTO</t>
  </si>
  <si>
    <t xml:space="preserve">No hay población 2023 en el informe.</t>
  </si>
  <si>
    <t xml:space="preserve">G1</t>
  </si>
  <si>
    <t xml:space="preserve">% de la población que usó centros de salud mental de la red pública (Informe de salut de Catalunya 2024)</t>
  </si>
  <si>
    <t xml:space="preserve">fracción</t>
  </si>
  <si>
    <t xml:space="preserve">Oficial (verificado en el informe, pág. 61 de 87; datos del Observatori de les Desigualtats en Salut / Sistemes d'Informació CatSalut)</t>
  </si>
  <si>
    <t xml:space="preserve">Informe de salut de Catalunya 2024 (Departament de Salut)</t>
  </si>
  <si>
    <t xml:space="preserve">Texto del informe: el 2,9% de la población general usó los centros de salud mental de la red pública en 2024 (mujeres 3,0%, hombres 2,7%). Redondeado al 0,1%.</t>
  </si>
  <si>
    <t xml:space="preserve">G2</t>
  </si>
  <si>
    <t xml:space="preserve">Población de referencia CatSalut 2024</t>
  </si>
  <si>
    <t xml:space="preserve">Corroborado indirectamente (cifra exacta aún no vista en el original)</t>
  </si>
  <si>
    <t xml:space="preserve">Informe de población de referencia 2024, CatSalut, vía Google</t>
  </si>
  <si>
    <t xml:space="preserve">https://catsalut.gencat.cat/web/.content/minisite/catsalut/proveidors_professionals/registres_catalegs/documents/informe-poblacio-referencia-2024.pdf</t>
  </si>
  <si>
    <t xml:space="preserve">El informe da 8.115.895 asegurados a 1/1/2025 con +1,3% anual, lo que implica ~8,01 M a inicios de 2024, coherente con 8.010.661. Distinta de la población asignada de Central de Resultats (8.093.237).</t>
  </si>
  <si>
    <t xml:space="preserve">G3</t>
  </si>
  <si>
    <t xml:space="preserve">Pacientes estimados = % × población de referencia</t>
  </si>
  <si>
    <t xml:space="preserve">Alternativa a la estimación R3. Coherente en magnitud con R3 (3,05% frente a 2,9%), lo que apoya la unidad de 10.000.</t>
  </si>
  <si>
    <t xml:space="preserve">G4</t>
  </si>
  <si>
    <t xml:space="preserve">Cifras CSMA 180.881 y CSMIJ ~72.000 del resumen de IA de Google</t>
  </si>
  <si>
    <t xml:space="preserve">DESCARTADO como dato 2023</t>
  </si>
  <si>
    <t xml:space="preserve">Resumen de IA de Google</t>
  </si>
  <si>
    <t xml:space="preserve">Son los datos de 2022 (ya en P9 y P10); el propio resumen los llama 'darrer informe consolidat'. No sirven para 2023.</t>
  </si>
  <si>
    <t xml:space="preserve">G5</t>
  </si>
  <si>
    <t xml:space="preserve">Personas aseguradas en Cataluña a 1 de enero de 2025</t>
  </si>
  <si>
    <t xml:space="preserve">Oficial (verificado en el informe)</t>
  </si>
  <si>
    <t xml:space="preserve">Informe de salut de Catalunya 2024 (Registre central d'assegurats, CatSalut)</t>
  </si>
  <si>
    <t xml:space="preserve">Crecimiento de 1,3% respecto al año anterior.</t>
  </si>
  <si>
    <t xml:space="preserve">G6</t>
  </si>
  <si>
    <t xml:space="preserve">Pacientes estimados, límite inferior (2,85% × población de referencia)</t>
  </si>
  <si>
    <t xml:space="preserve">Rango por el redondeo del 2,9% (2,85%-2,95%).</t>
  </si>
  <si>
    <t xml:space="preserve">G7</t>
  </si>
  <si>
    <t xml:space="preserve">Pacientes estimados, límite superior (2,95% × población de referencia)</t>
  </si>
  <si>
    <t xml:space="preserve">Dato que falta</t>
  </si>
  <si>
    <t xml:space="preserve">Dónde obtenerlo</t>
  </si>
  <si>
    <t xml:space="preserve">Pacientes Cataluña 2025 (el informe llega hasta 2024); confirmar cifras absolutas 2023-2024 en la plataforma interactiva de la Central de Resultats</t>
  </si>
  <si>
    <t xml:space="preserve">Plataforma de datos interactiva de la Central de Resultats (AQuAS), indicador de personas atendidas en CSMA y CSMIJ.</t>
  </si>
  <si>
    <t xml:space="preserve">https://aquas.gencat.cat/ca/fem/central-resultats/</t>
  </si>
  <si>
    <t xml:space="preserve">Pacientes Cataluña 2006, 2007 (CSMA y CSMIJ)</t>
  </si>
  <si>
    <t xml:space="preserve">Monografías anuales 'Activitat assistencial de la xarxa sanitària de Catalunya' (registro CMBD-SMA), años 2006 y 2007.</t>
  </si>
  <si>
    <t xml:space="preserve">https://scientiasalut.gencat.cat/bitstream/handle/11351/1023/activitat_assistencial_xarxa_sanitaria_catalunya_2007.pdf</t>
  </si>
  <si>
    <t xml:space="preserve">Pacientes Cataluña 2001</t>
  </si>
  <si>
    <t xml:space="preserve">Memoria de actividad del CatSalut 2001 / Pla director de salut mental (series 2000-2004).</t>
  </si>
  <si>
    <t xml:space="preserve">Profesionales 2001, 2006, 2007, 2024, 2025</t>
  </si>
  <si>
    <t xml:space="preserve">Petición de transparencia al CatSalut (como hizo Nació Digital para 2021-2023) o Atles integral dels serveis de salut mental de Catalunya (año 2009-2010).</t>
  </si>
  <si>
    <t xml:space="preserve">https://catsalut.gencat.cat/ca/transparencia/</t>
  </si>
  <si>
    <t xml:space="preserve">Las URL de scientiasalut.gencat.cat me devolvieron 'Access Denied' al abrirlas desde aquí; es posible que sí se abran en tu navegador.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</si>
</sst>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"/>
    <numFmt numFmtId="167" formatCode="0.0%"/>
    <numFmt numFmtId="168" formatCode="#,##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DDEBF7"/>
        <bgColor rgb="FFCC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0"/>
    <col collapsed="false" customWidth="true" hidden="false" outlineLevel="0" max="4" min="3" style="1" width="22"/>
    <col collapsed="false" customWidth="true" hidden="false" outlineLevel="0" max="5" min="5" style="1" width="30"/>
    <col collapsed="false" customWidth="true" hidden="false" outlineLevel="0" max="6" min="6" style="1" width="48"/>
    <col collapsed="false" customWidth="true" hidden="false" outlineLevel="0" max="7" min="7" style="1" width="70"/>
    <col collapsed="false" customWidth="true" hidden="false" outlineLevel="0" max="8" min="8" style="1" width="38"/>
  </cols>
  <sheetData>
    <row r="1" customFormat="false" ht="15.7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4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customFormat="false" ht="15" hidden="false" customHeight="true" outlineLevel="0" collapsed="false">
      <c r="A5" s="5" t="n">
        <v>2001</v>
      </c>
      <c r="B5" s="6" t="s">
        <v>10</v>
      </c>
      <c r="C5" s="6" t="s">
        <v>10</v>
      </c>
      <c r="D5" s="6" t="s">
        <v>10</v>
      </c>
      <c r="E5" s="6" t="s">
        <v>10</v>
      </c>
      <c r="F5" s="7" t="s">
        <v>11</v>
      </c>
      <c r="G5" s="7" t="s">
        <v>12</v>
      </c>
    </row>
    <row r="6" customFormat="false" ht="23.25" hidden="false" customHeight="true" outlineLevel="0" collapsed="false">
      <c r="A6" s="5" t="n">
        <v>2006</v>
      </c>
      <c r="B6" s="6" t="s">
        <v>10</v>
      </c>
      <c r="C6" s="6" t="s">
        <v>10</v>
      </c>
      <c r="D6" s="6" t="s">
        <v>10</v>
      </c>
      <c r="E6" s="6" t="s">
        <v>10</v>
      </c>
      <c r="F6" s="7" t="s">
        <v>13</v>
      </c>
      <c r="G6" s="7" t="s">
        <v>14</v>
      </c>
    </row>
    <row r="7" customFormat="false" ht="23.25" hidden="false" customHeight="true" outlineLevel="0" collapsed="false">
      <c r="A7" s="5" t="n">
        <v>2007</v>
      </c>
      <c r="B7" s="6" t="s">
        <v>10</v>
      </c>
      <c r="C7" s="6" t="s">
        <v>10</v>
      </c>
      <c r="D7" s="6" t="s">
        <v>10</v>
      </c>
      <c r="E7" s="6" t="s">
        <v>10</v>
      </c>
      <c r="F7" s="7" t="s">
        <v>15</v>
      </c>
      <c r="G7" s="7" t="s">
        <v>14</v>
      </c>
    </row>
    <row r="8" customFormat="false" ht="23.25" hidden="false" customHeight="true" outlineLevel="0" collapsed="false">
      <c r="A8" s="5" t="n">
        <v>2023</v>
      </c>
      <c r="B8" s="6" t="s">
        <v>10</v>
      </c>
      <c r="C8" s="6" t="s">
        <v>10</v>
      </c>
      <c r="D8" s="8" t="n">
        <f aca="false">ROUND(Datos_y_fuentes!E25*Datos_y_fuentes!E30/Datos_y_fuentes!E28,0)</f>
        <v>257294</v>
      </c>
      <c r="E8" s="9" t="n">
        <f aca="false">SUM(Datos_y_fuentes!E16:E18)</f>
        <v>1095</v>
      </c>
      <c r="F8" s="7" t="s">
        <v>16</v>
      </c>
      <c r="G8" s="7" t="s">
        <v>17</v>
      </c>
      <c r="H8" s="7" t="s">
        <v>18</v>
      </c>
    </row>
    <row r="9" customFormat="false" ht="15" hidden="false" customHeight="true" outlineLevel="0" collapsed="false">
      <c r="A9" s="5" t="n">
        <v>2024</v>
      </c>
      <c r="B9" s="6" t="s">
        <v>10</v>
      </c>
      <c r="C9" s="6" t="s">
        <v>10</v>
      </c>
      <c r="D9" s="8" t="n">
        <f aca="false">ROUND(Datos_y_fuentes!E26*Datos_y_fuentes!E27/Datos_y_fuentes!E28,0)</f>
        <v>246682</v>
      </c>
      <c r="E9" s="6" t="s">
        <v>10</v>
      </c>
      <c r="F9" s="7" t="s">
        <v>19</v>
      </c>
      <c r="G9" s="7" t="s">
        <v>20</v>
      </c>
      <c r="H9" s="10" t="n">
        <f aca="false">Datos_y_fuentes!E33</f>
        <v>232309</v>
      </c>
    </row>
    <row r="10" customFormat="false" ht="23.25" hidden="false" customHeight="true" outlineLevel="0" collapsed="false">
      <c r="A10" s="5" t="n">
        <v>2025</v>
      </c>
      <c r="B10" s="6" t="s">
        <v>10</v>
      </c>
      <c r="C10" s="6" t="s">
        <v>10</v>
      </c>
      <c r="D10" s="6" t="s">
        <v>10</v>
      </c>
      <c r="E10" s="6" t="s">
        <v>10</v>
      </c>
      <c r="F10" s="7" t="s">
        <v>21</v>
      </c>
      <c r="G10" s="7" t="s">
        <v>22</v>
      </c>
    </row>
    <row r="12" customFormat="false" ht="15" hidden="false" customHeight="true" outlineLevel="0" collapsed="false">
      <c r="A12" s="11" t="s">
        <v>23</v>
      </c>
    </row>
    <row r="13" customFormat="false" ht="15" hidden="false" customHeight="true" outlineLevel="0" collapsed="false">
      <c r="A13" s="4" t="s">
        <v>2</v>
      </c>
      <c r="B13" s="4" t="s">
        <v>24</v>
      </c>
      <c r="C13" s="4" t="s">
        <v>25</v>
      </c>
      <c r="D13" s="4" t="s">
        <v>26</v>
      </c>
      <c r="E13" s="4" t="s">
        <v>27</v>
      </c>
      <c r="F13" s="4"/>
      <c r="G13" s="4"/>
    </row>
    <row r="14" customFormat="false" ht="15" hidden="false" customHeight="true" outlineLevel="0" collapsed="false">
      <c r="A14" s="12" t="n">
        <v>2004</v>
      </c>
      <c r="B14" s="13" t="n">
        <f aca="false">Datos_y_fuentes!E2</f>
        <v>138586</v>
      </c>
      <c r="C14" s="13" t="n">
        <f aca="false">Datos_y_fuentes!E3</f>
        <v>31884</v>
      </c>
      <c r="D14" s="14" t="n">
        <f aca="false">B14+C14</f>
        <v>170470</v>
      </c>
      <c r="E14" s="15" t="n">
        <f aca="false">IF($D$14=0,0,D14/$D$14-1)</f>
        <v>0</v>
      </c>
    </row>
    <row r="15" customFormat="false" ht="15" hidden="false" customHeight="true" outlineLevel="0" collapsed="false">
      <c r="A15" s="12" t="n">
        <v>2016</v>
      </c>
      <c r="B15" s="13" t="n">
        <f aca="false">Datos_y_fuentes!E8</f>
        <v>168456</v>
      </c>
      <c r="C15" s="13" t="n">
        <f aca="false">Datos_y_fuentes!E9</f>
        <v>63330</v>
      </c>
      <c r="D15" s="14" t="n">
        <f aca="false">B15+C15</f>
        <v>231786</v>
      </c>
      <c r="E15" s="15" t="n">
        <f aca="false">IF($D$14=0,0,D15/$D$14-1)</f>
        <v>0.359687921628439</v>
      </c>
    </row>
    <row r="16" customFormat="false" ht="15" hidden="false" customHeight="true" outlineLevel="0" collapsed="false">
      <c r="A16" s="12" t="n">
        <v>2022</v>
      </c>
      <c r="B16" s="13" t="n">
        <f aca="false">Datos_y_fuentes!E10</f>
        <v>180881</v>
      </c>
      <c r="C16" s="13" t="n">
        <f aca="false">Datos_y_fuentes!E11</f>
        <v>72005</v>
      </c>
      <c r="D16" s="14" t="n">
        <f aca="false">B16+C16</f>
        <v>252886</v>
      </c>
      <c r="E16" s="15" t="n">
        <f aca="false">IF($D$14=0,0,D16/$D$14-1)</f>
        <v>0.48346336598815</v>
      </c>
    </row>
    <row r="18" customFormat="false" ht="15" hidden="false" customHeight="true" outlineLevel="0" collapsed="false">
      <c r="A18" s="3" t="s">
        <v>28</v>
      </c>
    </row>
    <row r="19" customFormat="false" ht="15" hidden="false" customHeight="true" outlineLevel="0" collapsed="false">
      <c r="A19" s="3" t="s">
        <v>29</v>
      </c>
    </row>
    <row r="20" customFormat="false" ht="15" hidden="false" customHeight="true" outlineLevel="0" collapsed="false">
      <c r="A20" s="3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7"/>
    <col collapsed="false" customWidth="true" hidden="false" outlineLevel="0" max="3" min="3" style="1" width="38"/>
    <col collapsed="false" customWidth="true" hidden="false" outlineLevel="0" max="4" min="4" style="1" width="28"/>
    <col collapsed="false" customWidth="true" hidden="false" outlineLevel="0" max="5" min="5" style="1" width="11"/>
    <col collapsed="false" customWidth="true" hidden="false" outlineLevel="0" max="6" min="6" style="1" width="18"/>
    <col collapsed="false" customWidth="true" hidden="false" outlineLevel="0" max="7" min="7" style="1" width="24"/>
    <col collapsed="false" customWidth="true" hidden="false" outlineLevel="0" max="8" min="8" style="1" width="38"/>
    <col collapsed="false" customWidth="true" hidden="false" outlineLevel="0" max="9" min="9" style="1" width="60"/>
    <col collapsed="false" customWidth="true" hidden="false" outlineLevel="0" max="10" min="10" style="1" width="50"/>
  </cols>
  <sheetData>
    <row r="1" customFormat="false" ht="15" hidden="false" customHeight="true" outlineLevel="0" collapsed="false">
      <c r="A1" s="4" t="s">
        <v>31</v>
      </c>
      <c r="B1" s="4" t="s">
        <v>2</v>
      </c>
      <c r="C1" s="4" t="s">
        <v>32</v>
      </c>
      <c r="D1" s="4" t="s">
        <v>33</v>
      </c>
      <c r="E1" s="4" t="s">
        <v>34</v>
      </c>
      <c r="F1" s="4" t="s">
        <v>35</v>
      </c>
      <c r="G1" s="4" t="s">
        <v>36</v>
      </c>
      <c r="H1" s="4" t="s">
        <v>37</v>
      </c>
      <c r="I1" s="4" t="s">
        <v>38</v>
      </c>
      <c r="J1" s="4" t="s">
        <v>39</v>
      </c>
    </row>
    <row r="2" customFormat="false" ht="23.25" hidden="false" customHeight="true" outlineLevel="0" collapsed="false">
      <c r="A2" s="7" t="s">
        <v>40</v>
      </c>
      <c r="B2" s="5" t="n">
        <v>2004</v>
      </c>
      <c r="C2" s="7" t="s">
        <v>41</v>
      </c>
      <c r="D2" s="7" t="s">
        <v>42</v>
      </c>
      <c r="E2" s="16" t="n">
        <v>138586</v>
      </c>
      <c r="F2" s="7" t="s">
        <v>43</v>
      </c>
      <c r="G2" s="7" t="s">
        <v>44</v>
      </c>
      <c r="H2" s="7" t="s">
        <v>45</v>
      </c>
      <c r="I2" s="7" t="s">
        <v>46</v>
      </c>
      <c r="J2" s="7" t="s">
        <v>47</v>
      </c>
    </row>
    <row r="3" customFormat="false" ht="23.25" hidden="false" customHeight="true" outlineLevel="0" collapsed="false">
      <c r="A3" s="7" t="s">
        <v>48</v>
      </c>
      <c r="B3" s="5" t="n">
        <v>2004</v>
      </c>
      <c r="C3" s="7" t="s">
        <v>49</v>
      </c>
      <c r="D3" s="7" t="s">
        <v>42</v>
      </c>
      <c r="E3" s="16" t="n">
        <v>31884</v>
      </c>
      <c r="F3" s="7" t="s">
        <v>43</v>
      </c>
      <c r="G3" s="7" t="s">
        <v>44</v>
      </c>
      <c r="H3" s="7" t="s">
        <v>50</v>
      </c>
      <c r="I3" s="7" t="s">
        <v>46</v>
      </c>
      <c r="J3" s="7" t="s">
        <v>51</v>
      </c>
    </row>
    <row r="4" customFormat="false" ht="23.25" hidden="false" customHeight="true" outlineLevel="0" collapsed="false">
      <c r="A4" s="7" t="s">
        <v>52</v>
      </c>
      <c r="B4" s="5" t="n">
        <v>2006</v>
      </c>
      <c r="C4" s="7" t="s">
        <v>53</v>
      </c>
      <c r="D4" s="7" t="s">
        <v>54</v>
      </c>
      <c r="E4" s="16" t="n">
        <v>34223</v>
      </c>
      <c r="F4" s="7" t="s">
        <v>43</v>
      </c>
      <c r="G4" s="7" t="s">
        <v>55</v>
      </c>
      <c r="H4" s="7" t="s">
        <v>56</v>
      </c>
      <c r="I4" s="7" t="s">
        <v>14</v>
      </c>
      <c r="J4" s="7" t="s">
        <v>57</v>
      </c>
    </row>
    <row r="5" customFormat="false" ht="23.25" hidden="false" customHeight="true" outlineLevel="0" collapsed="false">
      <c r="A5" s="7" t="s">
        <v>58</v>
      </c>
      <c r="B5" s="5" t="n">
        <v>2007</v>
      </c>
      <c r="C5" s="7" t="s">
        <v>59</v>
      </c>
      <c r="D5" s="7" t="s">
        <v>54</v>
      </c>
      <c r="E5" s="16" t="n">
        <v>44758</v>
      </c>
      <c r="F5" s="7" t="s">
        <v>43</v>
      </c>
      <c r="G5" s="7" t="s">
        <v>55</v>
      </c>
      <c r="H5" s="7" t="s">
        <v>56</v>
      </c>
      <c r="I5" s="7" t="s">
        <v>14</v>
      </c>
      <c r="J5" s="7" t="s">
        <v>60</v>
      </c>
    </row>
    <row r="6" customFormat="false" ht="23.25" hidden="false" customHeight="true" outlineLevel="0" collapsed="false">
      <c r="A6" s="7" t="s">
        <v>61</v>
      </c>
      <c r="B6" s="5" t="n">
        <v>2007</v>
      </c>
      <c r="C6" s="7" t="s">
        <v>62</v>
      </c>
      <c r="D6" s="7" t="s">
        <v>54</v>
      </c>
      <c r="E6" s="16" t="n">
        <v>6269</v>
      </c>
      <c r="F6" s="7" t="s">
        <v>43</v>
      </c>
      <c r="G6" s="7" t="s">
        <v>55</v>
      </c>
      <c r="H6" s="7" t="s">
        <v>56</v>
      </c>
      <c r="I6" s="7" t="s">
        <v>14</v>
      </c>
      <c r="J6" s="7" t="s">
        <v>57</v>
      </c>
    </row>
    <row r="7" customFormat="false" ht="34.5" hidden="false" customHeight="true" outlineLevel="0" collapsed="false">
      <c r="A7" s="7" t="s">
        <v>63</v>
      </c>
      <c r="B7" s="5" t="n">
        <v>2012</v>
      </c>
      <c r="C7" s="7" t="s">
        <v>64</v>
      </c>
      <c r="D7" s="7" t="s">
        <v>42</v>
      </c>
      <c r="E7" s="16" t="n">
        <v>159309</v>
      </c>
      <c r="F7" s="7" t="s">
        <v>43</v>
      </c>
      <c r="G7" s="7" t="s">
        <v>65</v>
      </c>
      <c r="H7" s="7" t="s">
        <v>66</v>
      </c>
      <c r="I7" s="7" t="s">
        <v>67</v>
      </c>
      <c r="J7" s="7" t="s">
        <v>51</v>
      </c>
    </row>
    <row r="8" customFormat="false" ht="34.5" hidden="false" customHeight="true" outlineLevel="0" collapsed="false">
      <c r="A8" s="7" t="s">
        <v>68</v>
      </c>
      <c r="B8" s="5" t="n">
        <v>2016</v>
      </c>
      <c r="C8" s="7" t="s">
        <v>64</v>
      </c>
      <c r="D8" s="7" t="s">
        <v>42</v>
      </c>
      <c r="E8" s="16" t="n">
        <v>168456</v>
      </c>
      <c r="F8" s="7" t="s">
        <v>43</v>
      </c>
      <c r="G8" s="7" t="s">
        <v>65</v>
      </c>
      <c r="H8" s="7" t="s">
        <v>69</v>
      </c>
      <c r="I8" s="7" t="s">
        <v>70</v>
      </c>
      <c r="J8" s="7" t="s">
        <v>51</v>
      </c>
    </row>
    <row r="9" customFormat="false" ht="34.5" hidden="false" customHeight="true" outlineLevel="0" collapsed="false">
      <c r="A9" s="7" t="s">
        <v>71</v>
      </c>
      <c r="B9" s="5" t="n">
        <v>2016</v>
      </c>
      <c r="C9" s="7" t="s">
        <v>72</v>
      </c>
      <c r="D9" s="7" t="s">
        <v>42</v>
      </c>
      <c r="E9" s="16" t="n">
        <v>63330</v>
      </c>
      <c r="F9" s="7" t="s">
        <v>43</v>
      </c>
      <c r="G9" s="7" t="s">
        <v>65</v>
      </c>
      <c r="H9" s="7" t="s">
        <v>69</v>
      </c>
      <c r="I9" s="7" t="s">
        <v>70</v>
      </c>
      <c r="J9" s="7" t="s">
        <v>51</v>
      </c>
    </row>
    <row r="10" customFormat="false" ht="34.5" hidden="false" customHeight="true" outlineLevel="0" collapsed="false">
      <c r="A10" s="7" t="s">
        <v>73</v>
      </c>
      <c r="B10" s="5" t="n">
        <v>2022</v>
      </c>
      <c r="C10" s="7" t="s">
        <v>64</v>
      </c>
      <c r="D10" s="7" t="s">
        <v>42</v>
      </c>
      <c r="E10" s="16" t="n">
        <v>180881</v>
      </c>
      <c r="F10" s="7" t="s">
        <v>43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customFormat="false" ht="34.5" hidden="false" customHeight="true" outlineLevel="0" collapsed="false">
      <c r="A11" s="7" t="s">
        <v>78</v>
      </c>
      <c r="B11" s="5" t="n">
        <v>2022</v>
      </c>
      <c r="C11" s="7" t="s">
        <v>72</v>
      </c>
      <c r="D11" s="7" t="s">
        <v>42</v>
      </c>
      <c r="E11" s="16" t="n">
        <v>72005</v>
      </c>
      <c r="F11" s="7" t="s">
        <v>43</v>
      </c>
      <c r="G11" s="7" t="s">
        <v>74</v>
      </c>
      <c r="H11" s="7" t="s">
        <v>75</v>
      </c>
      <c r="I11" s="7" t="s">
        <v>76</v>
      </c>
      <c r="J11" s="7" t="s">
        <v>79</v>
      </c>
    </row>
    <row r="12" customFormat="false" ht="34.5" hidden="false" customHeight="true" outlineLevel="0" collapsed="false">
      <c r="A12" s="7" t="s">
        <v>80</v>
      </c>
      <c r="B12" s="5" t="n">
        <v>2023</v>
      </c>
      <c r="C12" s="7" t="s">
        <v>64</v>
      </c>
      <c r="D12" s="7" t="s">
        <v>81</v>
      </c>
      <c r="E12" s="16" t="n">
        <v>15427</v>
      </c>
      <c r="F12" s="7" t="s">
        <v>43</v>
      </c>
      <c r="G12" s="7" t="s">
        <v>82</v>
      </c>
      <c r="H12" s="7" t="s">
        <v>83</v>
      </c>
      <c r="I12" s="7" t="s">
        <v>84</v>
      </c>
      <c r="J12" s="7" t="s">
        <v>85</v>
      </c>
    </row>
    <row r="13" customFormat="false" ht="34.5" hidden="false" customHeight="true" outlineLevel="0" collapsed="false">
      <c r="A13" s="7" t="s">
        <v>86</v>
      </c>
      <c r="B13" s="5" t="n">
        <v>2023</v>
      </c>
      <c r="C13" s="7" t="s">
        <v>72</v>
      </c>
      <c r="D13" s="7" t="s">
        <v>81</v>
      </c>
      <c r="E13" s="16" t="n">
        <v>7582</v>
      </c>
      <c r="F13" s="7" t="s">
        <v>43</v>
      </c>
      <c r="G13" s="7" t="s">
        <v>82</v>
      </c>
      <c r="H13" s="7" t="s">
        <v>83</v>
      </c>
      <c r="I13" s="7" t="s">
        <v>84</v>
      </c>
      <c r="J13" s="7" t="s">
        <v>85</v>
      </c>
    </row>
    <row r="14" customFormat="false" ht="23.25" hidden="false" customHeight="true" outlineLevel="0" collapsed="false">
      <c r="A14" s="7" t="s">
        <v>87</v>
      </c>
      <c r="B14" s="5" t="n">
        <v>2025</v>
      </c>
      <c r="C14" s="7" t="s">
        <v>64</v>
      </c>
      <c r="D14" s="7" t="s">
        <v>81</v>
      </c>
      <c r="E14" s="16" t="n">
        <v>15209</v>
      </c>
      <c r="F14" s="7" t="s">
        <v>43</v>
      </c>
      <c r="G14" s="7" t="s">
        <v>82</v>
      </c>
      <c r="H14" s="7" t="s">
        <v>88</v>
      </c>
      <c r="I14" s="7" t="s">
        <v>22</v>
      </c>
      <c r="J14" s="7" t="s">
        <v>85</v>
      </c>
    </row>
    <row r="15" customFormat="false" ht="23.25" hidden="false" customHeight="true" outlineLevel="0" collapsed="false">
      <c r="A15" s="7" t="s">
        <v>89</v>
      </c>
      <c r="B15" s="5" t="n">
        <v>2025</v>
      </c>
      <c r="C15" s="7" t="s">
        <v>72</v>
      </c>
      <c r="D15" s="7" t="s">
        <v>81</v>
      </c>
      <c r="E15" s="16" t="n">
        <v>8482</v>
      </c>
      <c r="F15" s="7" t="s">
        <v>43</v>
      </c>
      <c r="G15" s="7" t="s">
        <v>82</v>
      </c>
      <c r="H15" s="7" t="s">
        <v>88</v>
      </c>
      <c r="I15" s="7" t="s">
        <v>22</v>
      </c>
      <c r="J15" s="7" t="s">
        <v>85</v>
      </c>
    </row>
    <row r="16" customFormat="false" ht="23.25" hidden="false" customHeight="true" outlineLevel="0" collapsed="false">
      <c r="A16" s="7" t="s">
        <v>90</v>
      </c>
      <c r="B16" s="5" t="n">
        <v>2023</v>
      </c>
      <c r="C16" s="7" t="s">
        <v>91</v>
      </c>
      <c r="D16" s="7" t="s">
        <v>42</v>
      </c>
      <c r="E16" s="16" t="n">
        <v>459</v>
      </c>
      <c r="F16" s="7" t="s">
        <v>92</v>
      </c>
      <c r="G16" s="7" t="s">
        <v>93</v>
      </c>
      <c r="H16" s="7" t="s">
        <v>94</v>
      </c>
      <c r="I16" s="7" t="s">
        <v>17</v>
      </c>
      <c r="J16" s="7" t="s">
        <v>95</v>
      </c>
    </row>
    <row r="17" customFormat="false" ht="23.25" hidden="false" customHeight="true" outlineLevel="0" collapsed="false">
      <c r="A17" s="7" t="s">
        <v>96</v>
      </c>
      <c r="B17" s="5" t="n">
        <v>2023</v>
      </c>
      <c r="C17" s="7" t="s">
        <v>97</v>
      </c>
      <c r="D17" s="7" t="s">
        <v>42</v>
      </c>
      <c r="E17" s="16" t="n">
        <v>465</v>
      </c>
      <c r="F17" s="7" t="s">
        <v>98</v>
      </c>
      <c r="G17" s="7" t="s">
        <v>93</v>
      </c>
      <c r="H17" s="7" t="s">
        <v>94</v>
      </c>
      <c r="I17" s="7" t="s">
        <v>17</v>
      </c>
      <c r="J17" s="7" t="s">
        <v>99</v>
      </c>
    </row>
    <row r="18" customFormat="false" ht="23.25" hidden="false" customHeight="true" outlineLevel="0" collapsed="false">
      <c r="A18" s="7" t="s">
        <v>100</v>
      </c>
      <c r="B18" s="5" t="n">
        <v>2023</v>
      </c>
      <c r="C18" s="7" t="s">
        <v>101</v>
      </c>
      <c r="D18" s="7" t="s">
        <v>42</v>
      </c>
      <c r="E18" s="16" t="n">
        <v>171</v>
      </c>
      <c r="F18" s="7" t="s">
        <v>98</v>
      </c>
      <c r="G18" s="7" t="s">
        <v>93</v>
      </c>
      <c r="H18" s="7" t="s">
        <v>94</v>
      </c>
      <c r="I18" s="7" t="s">
        <v>17</v>
      </c>
      <c r="J18" s="7" t="s">
        <v>102</v>
      </c>
    </row>
    <row r="20" customFormat="false" ht="15" hidden="false" customHeight="true" outlineLevel="0" collapsed="false">
      <c r="A20" s="3" t="s">
        <v>103</v>
      </c>
    </row>
    <row r="23" customFormat="false" ht="15" hidden="false" customHeight="true" outlineLevel="0" collapsed="false">
      <c r="A23" s="11" t="s">
        <v>104</v>
      </c>
    </row>
    <row r="24" customFormat="false" ht="34.5" hidden="false" customHeight="true" outlineLevel="0" collapsed="false">
      <c r="A24" s="7" t="s">
        <v>105</v>
      </c>
      <c r="B24" s="7" t="n">
        <v>2022</v>
      </c>
      <c r="C24" s="7" t="s">
        <v>106</v>
      </c>
      <c r="D24" s="7" t="s">
        <v>42</v>
      </c>
      <c r="E24" s="17" t="n">
        <v>316</v>
      </c>
      <c r="F24" s="7" t="s">
        <v>107</v>
      </c>
      <c r="G24" s="7" t="s">
        <v>65</v>
      </c>
      <c r="H24" s="7" t="s">
        <v>108</v>
      </c>
      <c r="I24" s="7" t="s">
        <v>109</v>
      </c>
      <c r="J24" s="7" t="s">
        <v>110</v>
      </c>
    </row>
    <row r="25" customFormat="false" ht="34.5" hidden="false" customHeight="true" outlineLevel="0" collapsed="false">
      <c r="A25" s="7" t="s">
        <v>111</v>
      </c>
      <c r="B25" s="7" t="n">
        <v>2023</v>
      </c>
      <c r="C25" s="7" t="s">
        <v>112</v>
      </c>
      <c r="D25" s="7" t="s">
        <v>42</v>
      </c>
      <c r="E25" s="17" t="n">
        <v>319.7</v>
      </c>
      <c r="F25" s="7" t="s">
        <v>113</v>
      </c>
      <c r="G25" s="7" t="s">
        <v>65</v>
      </c>
      <c r="H25" s="7" t="s">
        <v>114</v>
      </c>
      <c r="I25" s="7" t="s">
        <v>109</v>
      </c>
      <c r="J25" s="7"/>
    </row>
    <row r="26" customFormat="false" ht="34.5" hidden="false" customHeight="true" outlineLevel="0" collapsed="false">
      <c r="A26" s="7" t="s">
        <v>115</v>
      </c>
      <c r="B26" s="7" t="n">
        <v>2024</v>
      </c>
      <c r="C26" s="7" t="s">
        <v>112</v>
      </c>
      <c r="D26" s="7" t="s">
        <v>42</v>
      </c>
      <c r="E26" s="17" t="n">
        <v>304.8</v>
      </c>
      <c r="F26" s="7" t="s">
        <v>113</v>
      </c>
      <c r="G26" s="7" t="s">
        <v>65</v>
      </c>
      <c r="H26" s="7" t="s">
        <v>114</v>
      </c>
      <c r="I26" s="7" t="s">
        <v>109</v>
      </c>
      <c r="J26" s="7" t="s">
        <v>116</v>
      </c>
    </row>
    <row r="27" customFormat="false" ht="34.5" hidden="false" customHeight="true" outlineLevel="0" collapsed="false">
      <c r="A27" s="7" t="s">
        <v>117</v>
      </c>
      <c r="B27" s="7" t="n">
        <v>2024</v>
      </c>
      <c r="C27" s="7" t="s">
        <v>118</v>
      </c>
      <c r="D27" s="7" t="s">
        <v>42</v>
      </c>
      <c r="E27" s="16" t="n">
        <v>8093237</v>
      </c>
      <c r="F27" s="7" t="s">
        <v>43</v>
      </c>
      <c r="G27" s="7" t="s">
        <v>65</v>
      </c>
      <c r="H27" s="7" t="s">
        <v>119</v>
      </c>
      <c r="I27" s="7" t="s">
        <v>109</v>
      </c>
      <c r="J27" s="7" t="s">
        <v>120</v>
      </c>
    </row>
    <row r="28" customFormat="false" ht="45.75" hidden="false" customHeight="true" outlineLevel="0" collapsed="false">
      <c r="A28" s="7" t="s">
        <v>121</v>
      </c>
      <c r="B28" s="7" t="s">
        <v>122</v>
      </c>
      <c r="C28" s="7" t="s">
        <v>123</v>
      </c>
      <c r="D28" s="7" t="s">
        <v>122</v>
      </c>
      <c r="E28" s="18" t="n">
        <v>10000</v>
      </c>
      <c r="F28" s="7" t="s">
        <v>124</v>
      </c>
      <c r="G28" s="7" t="s">
        <v>125</v>
      </c>
      <c r="H28" s="7" t="s">
        <v>126</v>
      </c>
      <c r="I28" s="7"/>
      <c r="J28" s="7" t="s">
        <v>127</v>
      </c>
    </row>
    <row r="29" customFormat="false" ht="23.25" hidden="false" customHeight="true" outlineLevel="0" collapsed="false">
      <c r="A29" s="7" t="s">
        <v>128</v>
      </c>
      <c r="B29" s="7" t="n">
        <v>2022</v>
      </c>
      <c r="C29" s="7" t="s">
        <v>129</v>
      </c>
      <c r="D29" s="7" t="s">
        <v>42</v>
      </c>
      <c r="E29" s="9" t="n">
        <f aca="false">(E10+E11)/E24*E28</f>
        <v>8002721.51898734</v>
      </c>
      <c r="F29" s="7" t="s">
        <v>43</v>
      </c>
      <c r="G29" s="7" t="s">
        <v>130</v>
      </c>
      <c r="H29" s="7" t="s">
        <v>126</v>
      </c>
      <c r="I29" s="7"/>
      <c r="J29" s="7" t="s">
        <v>131</v>
      </c>
    </row>
    <row r="30" customFormat="false" ht="23.25" hidden="false" customHeight="true" outlineLevel="0" collapsed="false">
      <c r="A30" s="7" t="s">
        <v>132</v>
      </c>
      <c r="B30" s="7" t="n">
        <v>2023</v>
      </c>
      <c r="C30" s="7" t="s">
        <v>133</v>
      </c>
      <c r="D30" s="7" t="s">
        <v>42</v>
      </c>
      <c r="E30" s="9" t="n">
        <f aca="false">AVERAGE(E29,E27)</f>
        <v>8047979.25949367</v>
      </c>
      <c r="F30" s="7" t="s">
        <v>43</v>
      </c>
      <c r="G30" s="7" t="s">
        <v>134</v>
      </c>
      <c r="H30" s="7" t="s">
        <v>126</v>
      </c>
      <c r="I30" s="7"/>
      <c r="J30" s="7" t="s">
        <v>135</v>
      </c>
    </row>
    <row r="31" customFormat="false" ht="34.5" hidden="false" customHeight="true" outlineLevel="0" collapsed="false">
      <c r="A31" s="7" t="s">
        <v>136</v>
      </c>
      <c r="B31" s="7" t="n">
        <v>2024</v>
      </c>
      <c r="C31" s="7" t="s">
        <v>137</v>
      </c>
      <c r="D31" s="7" t="s">
        <v>42</v>
      </c>
      <c r="E31" s="19" t="n">
        <v>0.029</v>
      </c>
      <c r="F31" s="7" t="s">
        <v>138</v>
      </c>
      <c r="G31" s="7" t="s">
        <v>139</v>
      </c>
      <c r="H31" s="7" t="s">
        <v>140</v>
      </c>
      <c r="I31" s="7" t="s">
        <v>20</v>
      </c>
      <c r="J31" s="7" t="s">
        <v>141</v>
      </c>
    </row>
    <row r="32" customFormat="false" ht="34.5" hidden="false" customHeight="true" outlineLevel="0" collapsed="false">
      <c r="A32" s="7" t="s">
        <v>142</v>
      </c>
      <c r="B32" s="7" t="n">
        <v>2024</v>
      </c>
      <c r="C32" s="7" t="s">
        <v>143</v>
      </c>
      <c r="D32" s="7" t="s">
        <v>42</v>
      </c>
      <c r="E32" s="16" t="n">
        <v>8010661</v>
      </c>
      <c r="F32" s="7" t="s">
        <v>43</v>
      </c>
      <c r="G32" s="7" t="s">
        <v>144</v>
      </c>
      <c r="H32" s="7" t="s">
        <v>145</v>
      </c>
      <c r="I32" s="7" t="s">
        <v>146</v>
      </c>
      <c r="J32" s="7" t="s">
        <v>147</v>
      </c>
    </row>
    <row r="33" customFormat="false" ht="23.25" hidden="false" customHeight="true" outlineLevel="0" collapsed="false">
      <c r="A33" s="7" t="s">
        <v>148</v>
      </c>
      <c r="B33" s="7" t="n">
        <v>2024</v>
      </c>
      <c r="C33" s="7" t="s">
        <v>149</v>
      </c>
      <c r="D33" s="7" t="s">
        <v>42</v>
      </c>
      <c r="E33" s="9" t="n">
        <f aca="false">ROUND(E31*E32,0)</f>
        <v>232309</v>
      </c>
      <c r="F33" s="7" t="s">
        <v>43</v>
      </c>
      <c r="G33" s="7" t="s">
        <v>130</v>
      </c>
      <c r="H33" s="7" t="s">
        <v>126</v>
      </c>
      <c r="I33" s="7"/>
      <c r="J33" s="7" t="s">
        <v>150</v>
      </c>
    </row>
    <row r="34" customFormat="false" ht="23.25" hidden="false" customHeight="true" outlineLevel="0" collapsed="false">
      <c r="A34" s="7" t="s">
        <v>151</v>
      </c>
      <c r="B34" s="7" t="n">
        <v>2023</v>
      </c>
      <c r="C34" s="7" t="s">
        <v>152</v>
      </c>
      <c r="D34" s="7" t="s">
        <v>42</v>
      </c>
      <c r="E34" s="9" t="s">
        <v>122</v>
      </c>
      <c r="F34" s="7" t="s">
        <v>122</v>
      </c>
      <c r="G34" s="7" t="s">
        <v>153</v>
      </c>
      <c r="H34" s="7" t="s">
        <v>154</v>
      </c>
      <c r="I34" s="7"/>
      <c r="J34" s="7" t="s">
        <v>155</v>
      </c>
    </row>
    <row r="35" customFormat="false" ht="23.85" hidden="false" customHeight="false" outlineLevel="0" collapsed="false">
      <c r="A35" s="7" t="s">
        <v>156</v>
      </c>
      <c r="B35" s="7" t="n">
        <v>2025</v>
      </c>
      <c r="C35" s="7" t="s">
        <v>157</v>
      </c>
      <c r="D35" s="7" t="s">
        <v>42</v>
      </c>
      <c r="E35" s="16" t="n">
        <v>8115895</v>
      </c>
      <c r="F35" s="7" t="s">
        <v>43</v>
      </c>
      <c r="G35" s="7" t="s">
        <v>158</v>
      </c>
      <c r="H35" s="7" t="s">
        <v>159</v>
      </c>
      <c r="I35" s="7" t="s">
        <v>20</v>
      </c>
      <c r="J35" s="7" t="s">
        <v>160</v>
      </c>
    </row>
    <row r="36" customFormat="false" ht="23.85" hidden="false" customHeight="false" outlineLevel="0" collapsed="false">
      <c r="A36" s="7" t="s">
        <v>161</v>
      </c>
      <c r="B36" s="7" t="n">
        <v>2024</v>
      </c>
      <c r="C36" s="7" t="s">
        <v>162</v>
      </c>
      <c r="D36" s="7" t="s">
        <v>42</v>
      </c>
      <c r="E36" s="9" t="n">
        <f aca="false">ROUND(0.0285*E32,0)</f>
        <v>228304</v>
      </c>
      <c r="F36" s="7" t="s">
        <v>43</v>
      </c>
      <c r="G36" s="7" t="s">
        <v>130</v>
      </c>
      <c r="H36" s="7" t="s">
        <v>126</v>
      </c>
      <c r="I36" s="7"/>
      <c r="J36" s="7" t="s">
        <v>163</v>
      </c>
    </row>
    <row r="37" customFormat="false" ht="23.85" hidden="false" customHeight="false" outlineLevel="0" collapsed="false">
      <c r="A37" s="7" t="s">
        <v>164</v>
      </c>
      <c r="B37" s="7" t="n">
        <v>2024</v>
      </c>
      <c r="C37" s="7" t="s">
        <v>165</v>
      </c>
      <c r="D37" s="7" t="s">
        <v>42</v>
      </c>
      <c r="E37" s="9" t="n">
        <f aca="false">ROUND(0.0295*E32,0)</f>
        <v>236314</v>
      </c>
      <c r="F37" s="7" t="s">
        <v>43</v>
      </c>
      <c r="G37" s="7" t="s">
        <v>130</v>
      </c>
      <c r="H37" s="7" t="s">
        <v>126</v>
      </c>
      <c r="I37" s="7"/>
      <c r="J37" s="7"/>
    </row>
  </sheetData>
  <autoFilter ref="A1:J1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5"/>
    <col collapsed="false" customWidth="true" hidden="false" outlineLevel="0" max="3" min="2" style="1" width="80"/>
  </cols>
  <sheetData>
    <row r="1" customFormat="false" ht="15" hidden="false" customHeight="true" outlineLevel="0" collapsed="false">
      <c r="A1" s="4" t="s">
        <v>166</v>
      </c>
      <c r="B1" s="4" t="s">
        <v>167</v>
      </c>
      <c r="C1" s="4" t="s">
        <v>38</v>
      </c>
    </row>
    <row r="2" customFormat="false" ht="23.25" hidden="false" customHeight="true" outlineLevel="0" collapsed="false">
      <c r="A2" s="7" t="s">
        <v>168</v>
      </c>
      <c r="B2" s="7" t="s">
        <v>169</v>
      </c>
      <c r="C2" s="7" t="s">
        <v>170</v>
      </c>
    </row>
    <row r="3" customFormat="false" ht="23.25" hidden="false" customHeight="true" outlineLevel="0" collapsed="false">
      <c r="A3" s="7" t="s">
        <v>171</v>
      </c>
      <c r="B3" s="7" t="s">
        <v>172</v>
      </c>
      <c r="C3" s="7" t="s">
        <v>173</v>
      </c>
    </row>
    <row r="4" customFormat="false" ht="15" hidden="false" customHeight="true" outlineLevel="0" collapsed="false">
      <c r="A4" s="7" t="s">
        <v>174</v>
      </c>
      <c r="B4" s="7" t="s">
        <v>175</v>
      </c>
      <c r="C4" s="7" t="s">
        <v>46</v>
      </c>
    </row>
    <row r="5" customFormat="false" ht="23.25" hidden="false" customHeight="true" outlineLevel="0" collapsed="false">
      <c r="A5" s="7" t="s">
        <v>176</v>
      </c>
      <c r="B5" s="7" t="s">
        <v>177</v>
      </c>
      <c r="C5" s="7" t="s">
        <v>178</v>
      </c>
    </row>
    <row r="8" customFormat="false" ht="15" hidden="false" customHeight="true" outlineLevel="0" collapsed="false">
      <c r="A8" s="3" t="s">
        <v>179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2026-10-24T01:17:08Z</dcterms:created>
  <dc:creator>openpyxl</dc:creator>
  <dc:description/>
  <dc:language>en-US</dc:language>
  <cp:lastModifiedBy/>
  <dcterms:modified xsi:type="dcterms:W3CDTF">2026-10-24T02:51:28Z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